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4" i="1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<sst xmlns="http://schemas.openxmlformats.org/spreadsheetml/2006/main" count="28" uniqueCount="15">
  <si>
    <t>Дополнительные выборы депутата Законодательного Собрания Кировской области седьмого созыва по Котельничскому одномандатному избирательному округу № 9</t>
  </si>
  <si>
    <t>По состоянию на 01.09.2023</t>
  </si>
  <si>
    <t>В руб.</t>
  </si>
  <si>
    <t>1</t>
  </si>
  <si>
    <t>1.</t>
  </si>
  <si>
    <t/>
  </si>
  <si>
    <t>2.</t>
  </si>
  <si>
    <t>3.</t>
  </si>
  <si>
    <t>17.08.2023</t>
  </si>
  <si>
    <t>4.</t>
  </si>
  <si>
    <t>15.08.2023</t>
  </si>
  <si>
    <t>01.09.2023</t>
  </si>
  <si>
    <t>29.08.2023</t>
  </si>
  <si>
    <t>18.08.2023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</si>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</sst>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activeCell="Q5" sqref="Q5"/>
    </sheetView>
  </sheetViews>
  <sheetFormatPr defaultRowHeight="15"/>
  <cols>
    <col min="1" max="1" width="8.140625" customWidth="1"/>
    <col min="2" max="2" width="14.5703125" customWidth="1"/>
    <col min="3" max="3" width="12" customWidth="1"/>
    <col min="4" max="4" width="13" customWidth="1"/>
    <col min="5" max="5" width="13.7109375" customWidth="1"/>
    <col min="6" max="6" width="12.28515625" customWidth="1"/>
    <col min="7" max="7" width="5.7109375" customWidth="1"/>
    <col min="8" max="8" width="12.140625" customWidth="1"/>
    <col min="9" max="9" width="13.140625" customWidth="1"/>
    <col min="10" max="10" width="12.85546875" customWidth="1"/>
    <col min="11" max="11" width="22" customWidth="1"/>
    <col min="12" max="12" width="8.85546875" customWidth="1"/>
    <col min="13" max="13" width="9.85546875" customWidth="1"/>
    <col min="14" max="14" width="9.140625" customWidth="1"/>
  </cols>
  <sheetData>
    <row r="1" spans="1:14" ht="57.75" customHeight="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42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>
      <c r="M3" s="4" t="s">
        <v>1</v>
      </c>
    </row>
    <row r="4" spans="1:14">
      <c r="M4" s="4" t="s">
        <v>2</v>
      </c>
    </row>
    <row r="5" spans="1:14" ht="24" customHeight="1">
      <c r="A5" s="5" t="str">
        <f t="shared" ref="A5:A8" si="0">"№
п/п"</f>
        <v>№
п/п</v>
      </c>
      <c r="B5" s="5" t="str">
        <f t="shared" ref="B5:B8" si="1">"Фамилия, имя, отчество кандидата"</f>
        <v>Фамилия, имя, отчество кандидата</v>
      </c>
      <c r="C5" s="8" t="str">
        <f t="shared" ref="C5:G5" si="2">"Поступило средств"</f>
        <v>Поступило средств</v>
      </c>
      <c r="D5" s="9"/>
      <c r="E5" s="9"/>
      <c r="F5" s="9"/>
      <c r="G5" s="10"/>
      <c r="H5" s="8" t="str">
        <f t="shared" ref="H5:K5" si="3">"Израсходовано средств"</f>
        <v>Израсходовано средств</v>
      </c>
      <c r="I5" s="9"/>
      <c r="J5" s="9"/>
      <c r="K5" s="10"/>
      <c r="L5" s="8" t="str">
        <f t="shared" ref="L5:M5" si="4">"Возвращено средств"</f>
        <v>Возвращено средств</v>
      </c>
      <c r="M5" s="10"/>
    </row>
    <row r="6" spans="1:14" ht="48.95" customHeight="1">
      <c r="A6" s="6"/>
      <c r="B6" s="6"/>
      <c r="C6" s="5" t="str">
        <f t="shared" ref="C6:C8" si="5">"всего"</f>
        <v>всего</v>
      </c>
      <c r="D6" s="8" t="str">
        <f t="shared" ref="D6:G6" si="6">"из них"</f>
        <v>из них</v>
      </c>
      <c r="E6" s="9"/>
      <c r="F6" s="9"/>
      <c r="G6" s="10"/>
      <c r="H6" s="5" t="str">
        <f t="shared" ref="H6:H8" si="7">"всего"</f>
        <v>всего</v>
      </c>
      <c r="I6" s="8" t="str">
        <f t="shared" ref="I6:K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9"/>
      <c r="K6" s="10"/>
      <c r="L6" s="5" t="str">
        <f t="shared" ref="L6:L8" si="9">"сумма, руб."</f>
        <v>сумма, руб.</v>
      </c>
      <c r="M6" s="5" t="str">
        <f t="shared" ref="M6:M8" si="10">"основание возврата"</f>
        <v>основание возврата</v>
      </c>
      <c r="N6" s="3"/>
    </row>
    <row r="7" spans="1:14" ht="69.95" customHeight="1">
      <c r="A7" s="6"/>
      <c r="B7" s="6"/>
      <c r="C7" s="6"/>
      <c r="D7" s="8" t="str">
        <f t="shared" ref="D7:E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0"/>
      <c r="F7" s="8" t="str">
        <f t="shared" ref="F7:G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0"/>
      <c r="H7" s="6"/>
      <c r="I7" s="5" t="str">
        <f t="shared" ref="I7:I8" si="13">"дата операции"</f>
        <v>дата операции</v>
      </c>
      <c r="J7" s="5" t="str">
        <f t="shared" ref="J7:J8" si="14">"сумма, руб."</f>
        <v>сумма, руб.</v>
      </c>
      <c r="K7" s="5" t="str">
        <f t="shared" ref="K7:K8" si="15">"назначение платежа"</f>
        <v>назначение платежа</v>
      </c>
      <c r="L7" s="6"/>
      <c r="M7" s="6"/>
      <c r="N7" s="3"/>
    </row>
    <row r="8" spans="1:14" ht="60" customHeight="1">
      <c r="A8" s="7"/>
      <c r="B8" s="7"/>
      <c r="C8" s="7"/>
      <c r="D8" s="11" t="str">
        <f>"сумма, руб."</f>
        <v>сумма, руб.</v>
      </c>
      <c r="E8" s="11" t="str">
        <f>"наименование юридического лица"</f>
        <v>наименование юридического лица</v>
      </c>
      <c r="F8" s="11" t="str">
        <f>"сумма, руб."</f>
        <v>сумма, руб.</v>
      </c>
      <c r="G8" s="11" t="str">
        <f>"кол-во граждан"</f>
        <v>кол-во граждан</v>
      </c>
      <c r="H8" s="7"/>
      <c r="I8" s="7"/>
      <c r="J8" s="7"/>
      <c r="K8" s="7"/>
      <c r="L8" s="7"/>
      <c r="M8" s="7"/>
      <c r="N8" s="3"/>
    </row>
    <row r="9" spans="1:14">
      <c r="A9" s="13" t="s">
        <v>3</v>
      </c>
      <c r="B9" s="11" t="str">
        <f>"2"</f>
        <v>2</v>
      </c>
      <c r="C9" s="11" t="str">
        <f>"3"</f>
        <v>3</v>
      </c>
      <c r="D9" s="11" t="str">
        <f>"4"</f>
        <v>4</v>
      </c>
      <c r="E9" s="11" t="str">
        <f>"5"</f>
        <v>5</v>
      </c>
      <c r="F9" s="11" t="str">
        <f>"6"</f>
        <v>6</v>
      </c>
      <c r="G9" s="11" t="str">
        <f>"7"</f>
        <v>7</v>
      </c>
      <c r="H9" s="11" t="str">
        <f>"8"</f>
        <v>8</v>
      </c>
      <c r="I9" s="11" t="str">
        <f>"9"</f>
        <v>9</v>
      </c>
      <c r="J9" s="11" t="str">
        <f>"10"</f>
        <v>10</v>
      </c>
      <c r="K9" s="11" t="str">
        <f>"11"</f>
        <v>11</v>
      </c>
      <c r="L9" s="11" t="str">
        <f>"12"</f>
        <v>12</v>
      </c>
      <c r="M9" s="11" t="str">
        <f>"13"</f>
        <v>13</v>
      </c>
      <c r="N9" s="3"/>
    </row>
    <row r="10" spans="1:14" ht="38.25">
      <c r="A10" s="14" t="s">
        <v>4</v>
      </c>
      <c r="B10" s="15" t="str">
        <f>"Ворожцов Александр Владимирович"</f>
        <v>Ворожцов Александр Владимирович</v>
      </c>
      <c r="C10" s="16">
        <v>47800</v>
      </c>
      <c r="D10" s="16"/>
      <c r="E10" s="15" t="str">
        <f>""</f>
        <v/>
      </c>
      <c r="F10" s="16"/>
      <c r="G10" s="17"/>
      <c r="H10" s="16">
        <v>28010</v>
      </c>
      <c r="I10" s="18"/>
      <c r="J10" s="16"/>
      <c r="K10" s="15" t="str">
        <f>""</f>
        <v/>
      </c>
      <c r="L10" s="16"/>
      <c r="M10" s="15" t="str">
        <f>""</f>
        <v/>
      </c>
      <c r="N10" s="12"/>
    </row>
    <row r="11" spans="1:14" ht="25.5">
      <c r="A11" s="13" t="s">
        <v>5</v>
      </c>
      <c r="B11" s="19" t="str">
        <f>"Итого по кандидату"</f>
        <v>Итого по кандидату</v>
      </c>
      <c r="C11" s="20">
        <v>47800</v>
      </c>
      <c r="D11" s="20">
        <v>0</v>
      </c>
      <c r="E11" s="19" t="str">
        <f>""</f>
        <v/>
      </c>
      <c r="F11" s="20">
        <v>0</v>
      </c>
      <c r="G11" s="21"/>
      <c r="H11" s="20">
        <v>28010</v>
      </c>
      <c r="I11" s="22"/>
      <c r="J11" s="20">
        <v>0</v>
      </c>
      <c r="K11" s="19" t="str">
        <f>""</f>
        <v/>
      </c>
      <c r="L11" s="20">
        <v>0</v>
      </c>
      <c r="M11" s="19" t="str">
        <f>""</f>
        <v/>
      </c>
      <c r="N11" s="12"/>
    </row>
    <row r="12" spans="1:14" ht="51">
      <c r="A12" s="14" t="s">
        <v>6</v>
      </c>
      <c r="B12" s="15" t="str">
        <f>"Постников Сергей Константинович"</f>
        <v>Постников Сергей Константинович</v>
      </c>
      <c r="C12" s="16">
        <v>6500</v>
      </c>
      <c r="D12" s="16"/>
      <c r="E12" s="15" t="str">
        <f>""</f>
        <v/>
      </c>
      <c r="F12" s="16"/>
      <c r="G12" s="17"/>
      <c r="H12" s="16">
        <v>6400</v>
      </c>
      <c r="I12" s="18"/>
      <c r="J12" s="16"/>
      <c r="K12" s="15" t="str">
        <f>""</f>
        <v/>
      </c>
      <c r="L12" s="16"/>
      <c r="M12" s="15" t="str">
        <f>""</f>
        <v/>
      </c>
      <c r="N12" s="12"/>
    </row>
    <row r="13" spans="1:14" ht="25.5">
      <c r="A13" s="13" t="s">
        <v>5</v>
      </c>
      <c r="B13" s="19" t="str">
        <f>"Итого по кандидату"</f>
        <v>Итого по кандидату</v>
      </c>
      <c r="C13" s="20">
        <v>6500</v>
      </c>
      <c r="D13" s="20">
        <v>0</v>
      </c>
      <c r="E13" s="19" t="str">
        <f>""</f>
        <v/>
      </c>
      <c r="F13" s="20">
        <v>0</v>
      </c>
      <c r="G13" s="21"/>
      <c r="H13" s="20">
        <v>6400</v>
      </c>
      <c r="I13" s="22"/>
      <c r="J13" s="20">
        <v>0</v>
      </c>
      <c r="K13" s="19" t="str">
        <f>""</f>
        <v/>
      </c>
      <c r="L13" s="20">
        <v>0</v>
      </c>
      <c r="M13" s="19" t="str">
        <f>""</f>
        <v/>
      </c>
      <c r="N13" s="12"/>
    </row>
    <row r="14" spans="1:14" ht="153">
      <c r="A14" s="14" t="s">
        <v>7</v>
      </c>
      <c r="B14" s="15" t="str">
        <f>"Скопин Михаил Олегович"</f>
        <v>Скопин Михаил Олегович</v>
      </c>
      <c r="C14" s="16">
        <v>200000</v>
      </c>
      <c r="D14" s="16"/>
      <c r="E14" s="15" t="str">
        <f>""</f>
        <v/>
      </c>
      <c r="F14" s="16"/>
      <c r="G14" s="17"/>
      <c r="H14" s="16">
        <v>199994</v>
      </c>
      <c r="I14" s="18" t="s">
        <v>8</v>
      </c>
      <c r="J14" s="16">
        <v>160794</v>
      </c>
      <c r="K14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16"/>
      <c r="M14" s="15" t="str">
        <f>""</f>
        <v/>
      </c>
      <c r="N14" s="12"/>
    </row>
    <row r="15" spans="1:14" ht="25.5">
      <c r="A15" s="13" t="s">
        <v>5</v>
      </c>
      <c r="B15" s="19" t="str">
        <f>"Итого по кандидату"</f>
        <v>Итого по кандидату</v>
      </c>
      <c r="C15" s="20">
        <v>200000</v>
      </c>
      <c r="D15" s="20">
        <v>0</v>
      </c>
      <c r="E15" s="19" t="str">
        <f>""</f>
        <v/>
      </c>
      <c r="F15" s="20">
        <v>0</v>
      </c>
      <c r="G15" s="21"/>
      <c r="H15" s="20">
        <v>199994</v>
      </c>
      <c r="I15" s="22"/>
      <c r="J15" s="20">
        <v>160794</v>
      </c>
      <c r="K15" s="19" t="str">
        <f>""</f>
        <v/>
      </c>
      <c r="L15" s="20">
        <v>0</v>
      </c>
      <c r="M15" s="19" t="str">
        <f>""</f>
        <v/>
      </c>
      <c r="N15" s="3"/>
    </row>
    <row r="16" spans="1:14" ht="153">
      <c r="A16" s="14" t="s">
        <v>9</v>
      </c>
      <c r="B16" s="15" t="str">
        <f>"Чиликин Александр Юрьевич"</f>
        <v>Чиликин Александр Юрьевич</v>
      </c>
      <c r="C16" s="16"/>
      <c r="D16" s="16">
        <v>600000</v>
      </c>
      <c r="E16" s="15" t="str">
        <f>"ООО ""КСК"""</f>
        <v>ООО "КСК"</v>
      </c>
      <c r="F16" s="16">
        <v>2450000</v>
      </c>
      <c r="G16" s="17">
        <v>6</v>
      </c>
      <c r="H16" s="16"/>
      <c r="I16" s="18" t="s">
        <v>10</v>
      </c>
      <c r="J16" s="16">
        <v>500000</v>
      </c>
      <c r="K16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16"/>
      <c r="M16" s="15" t="str">
        <f>""</f>
        <v/>
      </c>
      <c r="N16" s="12"/>
    </row>
    <row r="17" spans="1:14" ht="127.5">
      <c r="A17" s="14" t="s">
        <v>5</v>
      </c>
      <c r="B17" s="15" t="str">
        <f>""</f>
        <v/>
      </c>
      <c r="C17" s="16"/>
      <c r="D17" s="16">
        <v>600000</v>
      </c>
      <c r="E17" s="15" t="str">
        <f>"ООО ""ЛЕНГОРГАЗ"""</f>
        <v>ООО "ЛЕНГОРГАЗ"</v>
      </c>
      <c r="F17" s="16"/>
      <c r="G17" s="17"/>
      <c r="H17" s="16"/>
      <c r="I17" s="18" t="s">
        <v>11</v>
      </c>
      <c r="J17" s="16">
        <v>200000</v>
      </c>
      <c r="K17" s="15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17" s="16"/>
      <c r="M17" s="15" t="str">
        <f>""</f>
        <v/>
      </c>
      <c r="N17" s="3"/>
    </row>
    <row r="18" spans="1:14" ht="153">
      <c r="A18" s="14" t="s">
        <v>5</v>
      </c>
      <c r="B18" s="15" t="str">
        <f>""</f>
        <v/>
      </c>
      <c r="C18" s="16"/>
      <c r="D18" s="16">
        <v>600000</v>
      </c>
      <c r="E18" s="15" t="str">
        <f>"ООО ""МСК"""</f>
        <v>ООО "МСК"</v>
      </c>
      <c r="F18" s="16"/>
      <c r="G18" s="17"/>
      <c r="H18" s="16"/>
      <c r="I18" s="18" t="s">
        <v>8</v>
      </c>
      <c r="J18" s="16">
        <v>150000</v>
      </c>
      <c r="K18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" s="16"/>
      <c r="M18" s="15" t="str">
        <f>""</f>
        <v/>
      </c>
      <c r="N18" s="3"/>
    </row>
    <row r="19" spans="1:14" ht="153">
      <c r="A19" s="14" t="s">
        <v>5</v>
      </c>
      <c r="B19" s="15" t="str">
        <f>""</f>
        <v/>
      </c>
      <c r="C19" s="16"/>
      <c r="D19" s="16">
        <v>600000</v>
      </c>
      <c r="E19" s="15" t="str">
        <f>"ООО ""СК  ""ДИАМИТ"""</f>
        <v>ООО "СК  "ДИАМИТ"</v>
      </c>
      <c r="F19" s="16"/>
      <c r="G19" s="17"/>
      <c r="H19" s="16"/>
      <c r="I19" s="18" t="s">
        <v>8</v>
      </c>
      <c r="J19" s="16">
        <v>135000</v>
      </c>
      <c r="K19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" s="16"/>
      <c r="M19" s="15" t="str">
        <f>""</f>
        <v/>
      </c>
      <c r="N19" s="3"/>
    </row>
    <row r="20" spans="1:14" ht="153">
      <c r="A20" s="14" t="s">
        <v>5</v>
      </c>
      <c r="B20" s="15" t="str">
        <f>""</f>
        <v/>
      </c>
      <c r="C20" s="16"/>
      <c r="D20" s="16">
        <v>250000</v>
      </c>
      <c r="E20" s="15" t="str">
        <f>"ООО ""ГИДРОТЕРМИКА"""</f>
        <v>ООО "ГИДРОТЕРМИКА"</v>
      </c>
      <c r="F20" s="16"/>
      <c r="G20" s="17"/>
      <c r="H20" s="16"/>
      <c r="I20" s="18" t="s">
        <v>8</v>
      </c>
      <c r="J20" s="16">
        <v>90000</v>
      </c>
      <c r="K20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0" s="16"/>
      <c r="M20" s="15" t="str">
        <f>""</f>
        <v/>
      </c>
      <c r="N20" s="3"/>
    </row>
    <row r="21" spans="1:14" ht="153">
      <c r="A21" s="14" t="s">
        <v>5</v>
      </c>
      <c r="B21" s="15" t="str">
        <f>""</f>
        <v/>
      </c>
      <c r="C21" s="16"/>
      <c r="D21" s="16"/>
      <c r="E21" s="15" t="str">
        <f>""</f>
        <v/>
      </c>
      <c r="F21" s="16"/>
      <c r="G21" s="17"/>
      <c r="H21" s="16"/>
      <c r="I21" s="18" t="s">
        <v>12</v>
      </c>
      <c r="J21" s="16">
        <v>87000</v>
      </c>
      <c r="K21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1" s="16"/>
      <c r="M21" s="15" t="str">
        <f>""</f>
        <v/>
      </c>
      <c r="N21" s="3"/>
    </row>
    <row r="22" spans="1:14" ht="153">
      <c r="A22" s="14" t="s">
        <v>5</v>
      </c>
      <c r="B22" s="15" t="str">
        <f>""</f>
        <v/>
      </c>
      <c r="C22" s="16"/>
      <c r="D22" s="16"/>
      <c r="E22" s="15" t="str">
        <f>""</f>
        <v/>
      </c>
      <c r="F22" s="16"/>
      <c r="G22" s="17"/>
      <c r="H22" s="16"/>
      <c r="I22" s="18" t="s">
        <v>13</v>
      </c>
      <c r="J22" s="16">
        <v>75000</v>
      </c>
      <c r="K22" s="1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2" s="16"/>
      <c r="M22" s="15" t="str">
        <f>""</f>
        <v/>
      </c>
      <c r="N22" s="3"/>
    </row>
    <row r="23" spans="1:14" ht="25.5">
      <c r="A23" s="13" t="s">
        <v>5</v>
      </c>
      <c r="B23" s="19" t="str">
        <f>"Итого по кандидату"</f>
        <v>Итого по кандидату</v>
      </c>
      <c r="C23" s="20">
        <v>5100000</v>
      </c>
      <c r="D23" s="20">
        <v>2650000</v>
      </c>
      <c r="E23" s="19" t="str">
        <f>""</f>
        <v/>
      </c>
      <c r="F23" s="20">
        <v>2450000</v>
      </c>
      <c r="G23" s="21"/>
      <c r="H23" s="20">
        <v>1535214</v>
      </c>
      <c r="I23" s="22"/>
      <c r="J23" s="20">
        <v>1237000</v>
      </c>
      <c r="K23" s="19" t="str">
        <f>""</f>
        <v/>
      </c>
      <c r="L23" s="20">
        <v>0</v>
      </c>
      <c r="M23" s="19" t="str">
        <f>""</f>
        <v/>
      </c>
      <c r="N23" s="3"/>
    </row>
    <row r="24" spans="1:14">
      <c r="A24" s="13" t="s">
        <v>5</v>
      </c>
      <c r="B24" s="19" t="str">
        <f>"Итого"</f>
        <v>Итого</v>
      </c>
      <c r="C24" s="20">
        <v>5354300</v>
      </c>
      <c r="D24" s="20">
        <v>2650000</v>
      </c>
      <c r="E24" s="19" t="str">
        <f>""</f>
        <v/>
      </c>
      <c r="F24" s="20">
        <v>2450000</v>
      </c>
      <c r="G24" s="21">
        <v>6</v>
      </c>
      <c r="H24" s="20">
        <v>1769618</v>
      </c>
      <c r="I24" s="22"/>
      <c r="J24" s="20">
        <v>1397794</v>
      </c>
      <c r="K24" s="19" t="str">
        <f>""</f>
        <v/>
      </c>
      <c r="L24" s="20">
        <v>0</v>
      </c>
      <c r="M24" s="19" t="str">
        <f>""</f>
        <v/>
      </c>
      <c r="N24" s="12"/>
    </row>
    <row r="25" spans="1:14">
      <c r="N25" s="12"/>
    </row>
  </sheetData>
  <mergeCells count="18"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1:M1"/>
    <mergeCell ref="A2:M2"/>
    <mergeCell ref="A5:A8"/>
    <mergeCell ref="B5:B8"/>
    <mergeCell ref="C5:G5"/>
    <mergeCell ref="H5:K5"/>
    <mergeCell ref="L5:M5"/>
    <mergeCell ref="C6:C8"/>
    <mergeCell ref="D6:G6"/>
  </mergeCells>
  <pageMargins left="0.34722222222222221" right="0.1388888888888889" top="0.28000000000000003" bottom="0.1388888888888889" header="0.27" footer="0.17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KIF43</dc:creator>
  <cp:lastModifiedBy>KIF43</cp:lastModifiedBy>
  <cp:lastPrinted>2023-09-04T12:05:09Z</cp:lastPrinted>
  <dcterms:created xsi:type="dcterms:W3CDTF">2023-09-04T12:02:15Z</dcterms:created>
  <dcterms:modified xsi:type="dcterms:W3CDTF">2023-09-04T12:05:41Z</dcterms:modified>
</cp:coreProperties>
</file>